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PORTAL NOVIEMBRE REALIZADO----domingo 03-12-2023\YOEL - TRANSPARENCIA - NOVIEMBRE 2023\"/>
    </mc:Choice>
  </mc:AlternateContent>
  <xr:revisionPtr revIDLastSave="0" documentId="13_ncr:1_{5A45B74E-26F7-435E-B4FD-07FB10FBD98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ersonal Temporal" sheetId="1" r:id="rId1"/>
  </sheets>
  <definedNames>
    <definedName name="_xlnm._FilterDatabase" localSheetId="0" hidden="1">'Personal Temporal'!$B$17:$J$54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N20" i="1"/>
  <c r="N21" i="1"/>
  <c r="N22" i="1"/>
  <c r="N23" i="1"/>
  <c r="R46" i="1"/>
  <c r="L46" i="1"/>
  <c r="J46" i="1"/>
  <c r="K46" i="1"/>
  <c r="Q45" i="1" l="1"/>
  <c r="P45" i="1"/>
  <c r="O45" i="1"/>
  <c r="N45" i="1"/>
  <c r="M45" i="1"/>
  <c r="T45" i="1" l="1"/>
  <c r="V45" i="1" s="1"/>
  <c r="U45" i="1"/>
  <c r="S45" i="1"/>
  <c r="Q44" i="1" l="1"/>
  <c r="P44" i="1"/>
  <c r="O44" i="1"/>
  <c r="N44" i="1"/>
  <c r="M44" i="1"/>
  <c r="U44" i="1" l="1"/>
  <c r="T44" i="1"/>
  <c r="V44" i="1" s="1"/>
  <c r="S44" i="1"/>
  <c r="Q43" i="1" l="1"/>
  <c r="P43" i="1"/>
  <c r="O43" i="1"/>
  <c r="N43" i="1"/>
  <c r="M43" i="1"/>
  <c r="N33" i="1"/>
  <c r="T43" i="1" l="1"/>
  <c r="V43" i="1" s="1"/>
  <c r="U43" i="1"/>
  <c r="S43" i="1"/>
  <c r="Q38" i="1"/>
  <c r="P38" i="1"/>
  <c r="O38" i="1"/>
  <c r="N38" i="1"/>
  <c r="M38" i="1"/>
  <c r="Q42" i="1"/>
  <c r="P42" i="1"/>
  <c r="O42" i="1"/>
  <c r="N42" i="1"/>
  <c r="M42" i="1"/>
  <c r="Q41" i="1"/>
  <c r="P41" i="1"/>
  <c r="O41" i="1"/>
  <c r="N41" i="1"/>
  <c r="M41" i="1"/>
  <c r="T38" i="1" l="1"/>
  <c r="V38" i="1" s="1"/>
  <c r="T42" i="1"/>
  <c r="V42" i="1" s="1"/>
  <c r="S38" i="1"/>
  <c r="U38" i="1"/>
  <c r="U42" i="1"/>
  <c r="S42" i="1"/>
  <c r="U41" i="1"/>
  <c r="T41" i="1"/>
  <c r="V41" i="1" s="1"/>
  <c r="S41" i="1"/>
  <c r="Q40" i="1"/>
  <c r="P40" i="1"/>
  <c r="O40" i="1"/>
  <c r="N40" i="1"/>
  <c r="M40" i="1"/>
  <c r="Q39" i="1"/>
  <c r="P39" i="1"/>
  <c r="O39" i="1"/>
  <c r="N39" i="1"/>
  <c r="M39" i="1"/>
  <c r="Q36" i="1"/>
  <c r="P36" i="1"/>
  <c r="O36" i="1"/>
  <c r="N36" i="1"/>
  <c r="M36" i="1"/>
  <c r="T40" i="1" l="1"/>
  <c r="V40" i="1" s="1"/>
  <c r="U40" i="1"/>
  <c r="S40" i="1"/>
  <c r="S36" i="1"/>
  <c r="U36" i="1"/>
  <c r="T39" i="1"/>
  <c r="V39" i="1" s="1"/>
  <c r="U39" i="1"/>
  <c r="S39" i="1"/>
  <c r="T36" i="1"/>
  <c r="V36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7" i="1"/>
  <c r="N37" i="1"/>
  <c r="O37" i="1"/>
  <c r="P37" i="1"/>
  <c r="Q37" i="1"/>
  <c r="T37" i="1" l="1"/>
  <c r="V37" i="1" s="1"/>
  <c r="U37" i="1"/>
  <c r="T33" i="1"/>
  <c r="V33" i="1" s="1"/>
  <c r="U32" i="1"/>
  <c r="S35" i="1"/>
  <c r="U34" i="1"/>
  <c r="U33" i="1"/>
  <c r="S37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O22" i="1"/>
  <c r="P22" i="1"/>
  <c r="Q23" i="1"/>
  <c r="P23" i="1"/>
  <c r="O23" i="1"/>
  <c r="M23" i="1"/>
  <c r="P21" i="1"/>
  <c r="M21" i="1"/>
  <c r="P20" i="1"/>
  <c r="M46" i="1" l="1"/>
  <c r="Q46" i="1"/>
  <c r="O46" i="1"/>
  <c r="N46" i="1"/>
  <c r="P46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U46" i="1" l="1"/>
  <c r="T46" i="1"/>
  <c r="S46" i="1"/>
  <c r="V23" i="1"/>
  <c r="V20" i="1"/>
  <c r="V46" i="1" l="1"/>
</calcChain>
</file>

<file path=xl/sharedStrings.xml><?xml version="1.0" encoding="utf-8"?>
<sst xmlns="http://schemas.openxmlformats.org/spreadsheetml/2006/main" count="197" uniqueCount="128">
  <si>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</si>
  <si>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</si>
  <si>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</si>
  <si>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</si>
  <si>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</si>
  <si>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</si>
  <si>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</si>
  <si>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</si>
  <si>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</si>
  <si>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</si>
  <si>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</si>
  <si>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</si>
  <si>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</si>
  <si>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</si>
  <si>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</si>
  <si>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</si>
  <si>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</si>
  <si>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</si>
  <si>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</si>
  <si>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</si>
  <si>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</si>
  <si>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</si>
  <si>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</si>
  <si>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</si>
  <si>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</si>
  <si>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</si>
  <si>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</si>
  <si>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</si>
  <si>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</si>
  <si>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</si>
  <si>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</si>
  <si>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</si>
  <si>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</si>
  <si>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</si>
  <si>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</si>
  <si>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</si>
  <si>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</si>
  <si>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</si>
  <si>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</si>
  <si>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</si>
  <si>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</si>
  <si>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</si>
  <si>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</si>
  <si>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</si>
  <si>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</si>
  <si>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</si>
  <si>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</si>
  <si>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</si>
  <si>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</si>
  <si>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</si>
  <si>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</si>
  <si>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</si>
  <si>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</si>
  <si>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</si>
  <si>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</si>
  <si>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</si>
  <si>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</si>
  <si>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</si>
  <si>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</si>
  <si>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</si>
  <si>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</si>
  <si>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</si>
  <si>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</si>
  <si>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</si>
  <si>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</si>
  <si>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</si>
  <si>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</si>
  <si>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</si>
  <si>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</si>
  <si>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</si>
  <si>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</si>
  <si>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</si>
  <si>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</si>
  <si>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</si>
  <si>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</si>
  <si>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</si>
  <si>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</si>
  <si>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</si>
  <si>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</si>
  <si>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</si>
  <si>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</si>
  <si>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</si>
  <si>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</si>
  <si>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</si>
  <si>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</si>
  <si>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</si>
  <si>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</si>
  <si>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</si>
  <si>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</si>
  <si>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</si>
  <si>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</si>
  <si>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</si>
  <si>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</si>
  <si>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</si>
  <si>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</si>
  <si>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</si>
  <si>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</si>
  <si>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</si>
  <si>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</si>
  <si>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</si>
  <si>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</si>
  <si>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</si>
  <si>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</si>
  <si>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</si>
  <si>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</si>
  <si>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</si>
  <si>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</si>
  <si>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</si>
  <si>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</si>
  <si>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</si>
  <si>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</si>
  <si>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</si>
  <si>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</si>
  <si>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</si>
  <si>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</si>
  <si>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</si>
  <si>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</si>
  <si>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</si>
  <si>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</si>
  <si>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</si>
  <si>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</si>
  <si>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</si>
  <si>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</si>
  <si>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</si>
  <si>
    <t>0049-T-2022</t>
  </si>
  <si>
    <t>DARWIN GARCÍA DÍAZ</t>
  </si>
  <si>
    <t>Total de Servidores Públicos Temporal: 28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</si>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</sst>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64" fontId="11" fillId="6" borderId="6" xfId="1" applyNumberFormat="1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wrapText="1"/>
    </xf>
    <xf numFmtId="39" fontId="7" fillId="0" borderId="13" xfId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7" fillId="0" borderId="12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vertical="center" wrapText="1"/>
    </xf>
    <xf numFmtId="39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164" fontId="11" fillId="9" borderId="11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1262062</xdr:colOff>
      <xdr:row>4</xdr:row>
      <xdr:rowOff>114300</xdr:rowOff>
    </xdr:from>
    <xdr:to>
      <xdr:col>11</xdr:col>
      <xdr:colOff>547687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7062" y="1423988"/>
          <a:ext cx="5048250" cy="211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47624</xdr:colOff>
      <xdr:row>7</xdr:row>
      <xdr:rowOff>23812</xdr:rowOff>
    </xdr:from>
    <xdr:to>
      <xdr:col>7</xdr:col>
      <xdr:colOff>1633537</xdr:colOff>
      <xdr:row>13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23187" y="2238375"/>
          <a:ext cx="1585913" cy="158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tabSelected="1" topLeftCell="H1" zoomScale="40" zoomScaleNormal="40" workbookViewId="0">
      <pane ySplit="19" topLeftCell="A46" activePane="bottomLeft" state="frozen"/>
      <selection pane="bottomLeft" activeCell="D48" sqref="D48"/>
    </sheetView>
  </sheetViews>
  <sheetFormatPr baseColWidth="10" defaultColWidth="9.1796875" defaultRowHeight="12.5" x14ac:dyDescent="0.25"/>
  <cols>
    <col min="1" max="1" width="6.54296875" customWidth="1"/>
    <col min="2" max="2" width="34.81640625" style="1" customWidth="1"/>
    <col min="3" max="3" width="111" customWidth="1"/>
    <col min="4" max="4" width="94.453125" customWidth="1"/>
    <col min="5" max="5" width="94.1796875" customWidth="1"/>
    <col min="6" max="6" width="62.81640625" customWidth="1"/>
    <col min="7" max="7" width="39" customWidth="1"/>
    <col min="8" max="8" width="35" style="1" customWidth="1"/>
    <col min="9" max="9" width="75" style="1" customWidth="1"/>
    <col min="10" max="10" width="42.26953125" style="1" customWidth="1"/>
    <col min="11" max="11" width="44.1796875" customWidth="1"/>
    <col min="12" max="12" width="48.7265625" customWidth="1"/>
    <col min="13" max="13" width="44.453125" style="1" customWidth="1"/>
    <col min="14" max="14" width="40.54296875" style="1" customWidth="1"/>
    <col min="15" max="15" width="71.26953125" style="1" customWidth="1"/>
    <col min="16" max="16" width="44.453125" style="1" customWidth="1"/>
    <col min="17" max="17" width="40.54296875" style="1" customWidth="1"/>
    <col min="18" max="18" width="47" style="1" customWidth="1"/>
    <col min="19" max="19" width="52.1796875" style="1" customWidth="1"/>
    <col min="20" max="20" width="46.54296875" style="1" customWidth="1"/>
    <col min="21" max="21" width="38" style="1" customWidth="1"/>
    <col min="22" max="22" width="51" style="1" customWidth="1"/>
    <col min="23" max="23" width="34.54296875" style="1" customWidth="1"/>
    <col min="24" max="24" width="9.1796875" customWidth="1"/>
    <col min="232" max="232" width="0" hidden="1" customWidth="1"/>
    <col min="233" max="233" width="31.26953125" customWidth="1"/>
    <col min="234" max="234" width="42.81640625" bestFit="1" customWidth="1"/>
    <col min="235" max="235" width="53.81640625" customWidth="1"/>
    <col min="236" max="236" width="43.26953125" customWidth="1"/>
    <col min="237" max="237" width="38.7265625" customWidth="1"/>
    <col min="238" max="238" width="22.26953125" bestFit="1" customWidth="1"/>
    <col min="239" max="239" width="23.81640625" customWidth="1"/>
    <col min="240" max="240" width="34.81640625" customWidth="1"/>
    <col min="241" max="241" width="17.81640625" customWidth="1"/>
    <col min="242" max="242" width="23.453125" customWidth="1"/>
    <col min="243" max="243" width="32" customWidth="1"/>
    <col min="244" max="244" width="31.26953125" customWidth="1"/>
    <col min="245" max="245" width="27.26953125" customWidth="1"/>
    <col min="246" max="246" width="30.1796875" customWidth="1"/>
    <col min="247" max="247" width="35.54296875" customWidth="1"/>
    <col min="248" max="248" width="18" customWidth="1"/>
    <col min="249" max="249" width="32.54296875" customWidth="1"/>
    <col min="250" max="250" width="31.81640625" customWidth="1"/>
    <col min="251" max="251" width="30.453125" customWidth="1"/>
    <col min="252" max="252" width="35" customWidth="1"/>
    <col min="253" max="253" width="9.26953125" customWidth="1"/>
    <col min="488" max="488" width="0" hidden="1" customWidth="1"/>
    <col min="489" max="489" width="31.26953125" customWidth="1"/>
    <col min="490" max="490" width="42.81640625" bestFit="1" customWidth="1"/>
    <col min="491" max="491" width="53.81640625" customWidth="1"/>
    <col min="492" max="492" width="43.26953125" customWidth="1"/>
    <col min="493" max="493" width="38.7265625" customWidth="1"/>
    <col min="494" max="494" width="22.26953125" bestFit="1" customWidth="1"/>
    <col min="495" max="495" width="23.81640625" customWidth="1"/>
    <col min="496" max="496" width="34.81640625" customWidth="1"/>
    <col min="497" max="497" width="17.81640625" customWidth="1"/>
    <col min="498" max="498" width="23.453125" customWidth="1"/>
    <col min="499" max="499" width="32" customWidth="1"/>
    <col min="500" max="500" width="31.26953125" customWidth="1"/>
    <col min="501" max="501" width="27.26953125" customWidth="1"/>
    <col min="502" max="502" width="30.1796875" customWidth="1"/>
    <col min="503" max="503" width="35.54296875" customWidth="1"/>
    <col min="504" max="504" width="18" customWidth="1"/>
    <col min="505" max="505" width="32.54296875" customWidth="1"/>
    <col min="506" max="506" width="31.81640625" customWidth="1"/>
    <col min="507" max="507" width="30.453125" customWidth="1"/>
    <col min="508" max="508" width="35" customWidth="1"/>
    <col min="509" max="509" width="9.26953125" customWidth="1"/>
  </cols>
  <sheetData>
    <row r="1" spans="2:23" ht="29.5" x14ac:dyDescent="0.55000000000000004">
      <c r="C1" s="1"/>
      <c r="D1" s="6"/>
      <c r="E1" s="1"/>
      <c r="F1" s="1"/>
      <c r="G1" s="1"/>
      <c r="K1" s="1"/>
      <c r="L1" s="1"/>
    </row>
    <row r="2" spans="2:23" ht="29.5" x14ac:dyDescent="0.55000000000000004">
      <c r="C2" s="1"/>
      <c r="D2" s="6"/>
      <c r="E2" s="1"/>
      <c r="F2" s="1"/>
      <c r="G2" s="1"/>
      <c r="K2" s="1"/>
      <c r="L2" s="1"/>
    </row>
    <row r="3" spans="2:23" ht="29.5" x14ac:dyDescent="0.55000000000000004">
      <c r="C3" s="1"/>
      <c r="D3" s="6"/>
      <c r="E3" s="1"/>
      <c r="F3" s="1"/>
      <c r="G3" s="1"/>
      <c r="K3" s="1"/>
      <c r="L3" s="1"/>
    </row>
    <row r="4" spans="2:23" x14ac:dyDescent="0.25">
      <c r="C4" s="1"/>
      <c r="D4" s="1"/>
      <c r="E4" s="1"/>
      <c r="F4" s="1"/>
      <c r="G4" s="1"/>
      <c r="K4" s="1"/>
      <c r="L4" s="1"/>
    </row>
    <row r="5" spans="2:23" ht="45" customHeight="1" x14ac:dyDescent="0.25">
      <c r="C5" s="1"/>
      <c r="D5" s="1"/>
      <c r="E5" s="1"/>
      <c r="F5" s="1"/>
      <c r="G5" s="1"/>
      <c r="K5" s="1"/>
      <c r="L5" s="1"/>
    </row>
    <row r="6" spans="2:23" x14ac:dyDescent="0.25">
      <c r="C6" s="1"/>
      <c r="D6" s="1"/>
      <c r="E6" s="1"/>
      <c r="F6" s="1"/>
      <c r="G6" s="1"/>
      <c r="K6" s="1"/>
      <c r="L6" s="1"/>
    </row>
    <row r="7" spans="2:23" x14ac:dyDescent="0.25">
      <c r="C7" s="1"/>
      <c r="D7" s="1"/>
      <c r="E7" s="1"/>
      <c r="F7" s="1"/>
      <c r="G7" s="1"/>
      <c r="K7" s="1"/>
      <c r="L7" s="1"/>
    </row>
    <row r="8" spans="2:23" x14ac:dyDescent="0.25">
      <c r="C8" s="1"/>
      <c r="D8" s="1"/>
      <c r="E8" s="1"/>
      <c r="F8" s="1"/>
      <c r="G8" s="1"/>
      <c r="K8" s="1"/>
      <c r="L8" s="1"/>
    </row>
    <row r="9" spans="2:23" x14ac:dyDescent="0.25">
      <c r="C9" s="1"/>
      <c r="D9" s="1"/>
      <c r="E9" s="1"/>
      <c r="F9" s="1"/>
      <c r="G9" s="1"/>
      <c r="K9" s="1"/>
      <c r="L9" s="1"/>
    </row>
    <row r="10" spans="2:23" x14ac:dyDescent="0.25">
      <c r="C10" s="1"/>
      <c r="D10" s="1"/>
      <c r="E10" s="1"/>
      <c r="F10" s="1"/>
      <c r="G10" s="1"/>
      <c r="K10" s="1"/>
      <c r="L10" s="1"/>
    </row>
    <row r="11" spans="2:23" ht="20" x14ac:dyDescent="0.25">
      <c r="C11" s="1"/>
      <c r="D11" s="1"/>
      <c r="E11" s="1"/>
      <c r="F11" s="1"/>
      <c r="G11" s="1"/>
      <c r="J11" s="81"/>
      <c r="K11" s="81"/>
      <c r="L11" s="81"/>
      <c r="M11" s="81"/>
      <c r="N11" s="81"/>
      <c r="O11" s="81"/>
      <c r="P11" s="81"/>
    </row>
    <row r="12" spans="2:23" ht="22.5" x14ac:dyDescent="0.25">
      <c r="C12" s="1"/>
      <c r="D12" s="1"/>
      <c r="E12" s="1"/>
      <c r="F12" s="1"/>
      <c r="G12" s="1"/>
      <c r="J12" s="82"/>
      <c r="K12" s="82"/>
      <c r="L12" s="82"/>
      <c r="M12" s="82"/>
      <c r="N12" s="82"/>
      <c r="O12" s="82"/>
      <c r="P12" s="82"/>
    </row>
    <row r="13" spans="2:23" s="17" customFormat="1" ht="30.5" x14ac:dyDescent="0.55000000000000004">
      <c r="B13" s="16"/>
      <c r="C13" s="16"/>
      <c r="D13" s="16"/>
      <c r="E13" s="16"/>
      <c r="F13" s="16"/>
      <c r="G13" s="16"/>
      <c r="H13" s="16"/>
      <c r="I13" s="16"/>
      <c r="J13" s="83"/>
      <c r="K13" s="83"/>
      <c r="L13" s="83"/>
      <c r="M13" s="83"/>
      <c r="N13" s="83"/>
      <c r="O13" s="83"/>
      <c r="P13" s="83"/>
      <c r="Q13" s="16"/>
      <c r="R13" s="16"/>
      <c r="S13" s="16"/>
      <c r="T13" s="16"/>
      <c r="U13" s="16"/>
      <c r="V13" s="16"/>
      <c r="W13" s="16"/>
    </row>
    <row r="14" spans="2:23" s="17" customFormat="1" ht="30.5" x14ac:dyDescent="0.55000000000000004">
      <c r="B14" s="84" t="s">
        <v>68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s="17" customFormat="1" ht="30.5" x14ac:dyDescent="0.55000000000000004">
      <c r="B15" s="84" t="s">
        <v>127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2:23" s="17" customFormat="1" ht="30" thickBot="1" x14ac:dyDescent="0.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2:23" s="17" customFormat="1" ht="30.5" thickBot="1" x14ac:dyDescent="0.6">
      <c r="B17" s="98" t="s">
        <v>0</v>
      </c>
      <c r="C17" s="74" t="s">
        <v>1</v>
      </c>
      <c r="D17" s="78" t="s">
        <v>10</v>
      </c>
      <c r="E17" s="78" t="s">
        <v>11</v>
      </c>
      <c r="F17" s="18"/>
      <c r="G17" s="78" t="s">
        <v>12</v>
      </c>
      <c r="H17" s="75" t="s">
        <v>2</v>
      </c>
      <c r="I17" s="75"/>
      <c r="J17" s="76" t="s">
        <v>3</v>
      </c>
      <c r="K17" s="77" t="s">
        <v>4</v>
      </c>
      <c r="L17" s="68" t="s">
        <v>5</v>
      </c>
      <c r="M17" s="71" t="s">
        <v>6</v>
      </c>
      <c r="N17" s="72"/>
      <c r="O17" s="71"/>
      <c r="P17" s="71"/>
      <c r="Q17" s="73"/>
      <c r="R17" s="71"/>
      <c r="S17" s="71"/>
      <c r="T17" s="68" t="s">
        <v>7</v>
      </c>
      <c r="U17" s="68"/>
      <c r="V17" s="68" t="s">
        <v>8</v>
      </c>
      <c r="W17" s="69" t="s">
        <v>9</v>
      </c>
    </row>
    <row r="18" spans="2:23" s="17" customFormat="1" ht="55.5" customHeight="1" thickBot="1" x14ac:dyDescent="0.6">
      <c r="B18" s="98"/>
      <c r="C18" s="74"/>
      <c r="D18" s="79"/>
      <c r="E18" s="79"/>
      <c r="F18" s="19" t="s">
        <v>64</v>
      </c>
      <c r="G18" s="79"/>
      <c r="H18" s="75"/>
      <c r="I18" s="75"/>
      <c r="J18" s="76"/>
      <c r="K18" s="77"/>
      <c r="L18" s="68"/>
      <c r="M18" s="68" t="s">
        <v>13</v>
      </c>
      <c r="N18" s="68"/>
      <c r="O18" s="68" t="s">
        <v>14</v>
      </c>
      <c r="P18" s="68" t="s">
        <v>15</v>
      </c>
      <c r="Q18" s="68"/>
      <c r="R18" s="68" t="s">
        <v>16</v>
      </c>
      <c r="S18" s="68" t="s">
        <v>17</v>
      </c>
      <c r="T18" s="68" t="s">
        <v>18</v>
      </c>
      <c r="U18" s="68" t="s">
        <v>19</v>
      </c>
      <c r="V18" s="68"/>
      <c r="W18" s="70"/>
    </row>
    <row r="19" spans="2:23" s="17" customFormat="1" ht="38.25" customHeight="1" thickBot="1" x14ac:dyDescent="0.6">
      <c r="B19" s="98"/>
      <c r="C19" s="74"/>
      <c r="D19" s="80"/>
      <c r="E19" s="80"/>
      <c r="F19" s="20" t="s">
        <v>65</v>
      </c>
      <c r="G19" s="80"/>
      <c r="H19" s="21" t="s">
        <v>20</v>
      </c>
      <c r="I19" s="21" t="s">
        <v>21</v>
      </c>
      <c r="J19" s="76"/>
      <c r="K19" s="77"/>
      <c r="L19" s="68"/>
      <c r="M19" s="22" t="s">
        <v>22</v>
      </c>
      <c r="N19" s="51" t="s">
        <v>23</v>
      </c>
      <c r="O19" s="68"/>
      <c r="P19" s="22" t="s">
        <v>24</v>
      </c>
      <c r="Q19" s="51" t="s">
        <v>25</v>
      </c>
      <c r="R19" s="68"/>
      <c r="S19" s="68"/>
      <c r="T19" s="68"/>
      <c r="U19" s="68"/>
      <c r="V19" s="68"/>
      <c r="W19" s="70"/>
    </row>
    <row r="20" spans="2:23" s="16" customFormat="1" ht="72" customHeight="1" thickBot="1" x14ac:dyDescent="0.6">
      <c r="B20" s="23" t="s">
        <v>93</v>
      </c>
      <c r="C20" s="24" t="s">
        <v>29</v>
      </c>
      <c r="D20" s="25" t="s">
        <v>30</v>
      </c>
      <c r="E20" s="25" t="s">
        <v>31</v>
      </c>
      <c r="F20" s="26" t="s">
        <v>66</v>
      </c>
      <c r="G20" s="23" t="s">
        <v>44</v>
      </c>
      <c r="H20" s="27">
        <v>44713</v>
      </c>
      <c r="I20" s="28">
        <v>44896</v>
      </c>
      <c r="J20" s="29">
        <v>100000</v>
      </c>
      <c r="K20" s="30">
        <v>11708.59</v>
      </c>
      <c r="L20" s="30">
        <v>25</v>
      </c>
      <c r="M20" s="30">
        <f>ROUNDUP(J20*2.87%,2)</f>
        <v>2870</v>
      </c>
      <c r="N20" s="30">
        <f>+J20*7.1%</f>
        <v>7099.9999999999991</v>
      </c>
      <c r="O20" s="30">
        <v>897.7</v>
      </c>
      <c r="P20" s="30">
        <f>+J20*3.04%</f>
        <v>3040</v>
      </c>
      <c r="Q20" s="30">
        <v>7090</v>
      </c>
      <c r="R20" s="30">
        <v>1587.38</v>
      </c>
      <c r="S20" s="30">
        <f>+K20+L20+M20+N20+O20+P20+Q20+R20</f>
        <v>34318.67</v>
      </c>
      <c r="T20" s="30">
        <f>ROUNDUP(K20+L20+M20+P20+R20,2)</f>
        <v>19230.97</v>
      </c>
      <c r="U20" s="30">
        <f>+N20+O20+Q20</f>
        <v>15087.699999999999</v>
      </c>
      <c r="V20" s="31">
        <f>+J20-T20</f>
        <v>80769.03</v>
      </c>
      <c r="W20" s="43">
        <v>112</v>
      </c>
    </row>
    <row r="21" spans="2:23" s="16" customFormat="1" ht="72" customHeight="1" thickBot="1" x14ac:dyDescent="0.6">
      <c r="B21" s="23" t="s">
        <v>94</v>
      </c>
      <c r="C21" s="24" t="s">
        <v>32</v>
      </c>
      <c r="D21" s="25" t="s">
        <v>62</v>
      </c>
      <c r="E21" s="25" t="s">
        <v>63</v>
      </c>
      <c r="F21" s="26" t="s">
        <v>66</v>
      </c>
      <c r="G21" s="23" t="s">
        <v>44</v>
      </c>
      <c r="H21" s="27">
        <v>44713</v>
      </c>
      <c r="I21" s="28">
        <v>44896</v>
      </c>
      <c r="J21" s="29">
        <v>80000</v>
      </c>
      <c r="K21" s="30">
        <v>7400.94</v>
      </c>
      <c r="L21" s="30">
        <v>25</v>
      </c>
      <c r="M21" s="30">
        <f>ROUNDUP(J21*2.87%,2)</f>
        <v>2296</v>
      </c>
      <c r="N21" s="30">
        <f>+J21*7.1%</f>
        <v>5679.9999999999991</v>
      </c>
      <c r="O21" s="30">
        <v>897.7</v>
      </c>
      <c r="P21" s="30">
        <f>+J21*3.04%</f>
        <v>2432</v>
      </c>
      <c r="Q21" s="30">
        <v>5672</v>
      </c>
      <c r="R21" s="30">
        <v>0</v>
      </c>
      <c r="S21" s="30">
        <f>+K21+L21+M21+N21+O21+P21+Q21+R21</f>
        <v>24403.64</v>
      </c>
      <c r="T21" s="30">
        <f>ROUNDUP(K21+L21+M21+P21+R21,2)</f>
        <v>12153.94</v>
      </c>
      <c r="U21" s="30">
        <f>+N21+O21+Q21</f>
        <v>12249.699999999999</v>
      </c>
      <c r="V21" s="31">
        <f>+J21-T21</f>
        <v>67846.06</v>
      </c>
      <c r="W21" s="43">
        <v>112</v>
      </c>
    </row>
    <row r="22" spans="2:23" s="34" customFormat="1" ht="61" customHeight="1" thickBot="1" x14ac:dyDescent="0.6">
      <c r="B22" s="23" t="s">
        <v>95</v>
      </c>
      <c r="C22" s="24" t="s">
        <v>28</v>
      </c>
      <c r="D22" s="25" t="s">
        <v>26</v>
      </c>
      <c r="E22" s="24" t="s">
        <v>27</v>
      </c>
      <c r="F22" s="32" t="s">
        <v>66</v>
      </c>
      <c r="G22" s="23" t="s">
        <v>44</v>
      </c>
      <c r="H22" s="27">
        <v>44713</v>
      </c>
      <c r="I22" s="28">
        <v>44896</v>
      </c>
      <c r="J22" s="29">
        <v>30000</v>
      </c>
      <c r="K22" s="30">
        <v>0</v>
      </c>
      <c r="L22" s="30">
        <v>25</v>
      </c>
      <c r="M22" s="30">
        <f t="shared" ref="M22:M25" si="0">ROUNDUP(J22*2.87%,2)</f>
        <v>861</v>
      </c>
      <c r="N22" s="30">
        <f>+J22*7.1%</f>
        <v>2130</v>
      </c>
      <c r="O22" s="30">
        <f t="shared" ref="O22:O25" si="1">+J22*1.2%</f>
        <v>360</v>
      </c>
      <c r="P22" s="30">
        <f t="shared" ref="P22:P25" si="2">+J22*3.04%</f>
        <v>912</v>
      </c>
      <c r="Q22" s="30">
        <f>ROUNDUP(J22*7.09%,2)</f>
        <v>2127</v>
      </c>
      <c r="R22" s="30">
        <v>0</v>
      </c>
      <c r="S22" s="30">
        <f t="shared" ref="S22:S25" si="3">+K22+L22+M22+N22+O22+P22+Q22+R22</f>
        <v>6415</v>
      </c>
      <c r="T22" s="30">
        <f t="shared" ref="T22:T25" si="4">ROUNDUP(K22+L22+M22+P22+R22,2)</f>
        <v>1798</v>
      </c>
      <c r="U22" s="30">
        <f t="shared" ref="U22:U31" si="5">+N22+O22+Q22</f>
        <v>4617</v>
      </c>
      <c r="V22" s="31">
        <f t="shared" ref="V22:V25" si="6">+J22-T22</f>
        <v>28202</v>
      </c>
      <c r="W22" s="33">
        <v>112</v>
      </c>
    </row>
    <row r="23" spans="2:23" s="34" customFormat="1" ht="61" customHeight="1" thickBot="1" x14ac:dyDescent="0.6">
      <c r="B23" s="23" t="s">
        <v>96</v>
      </c>
      <c r="C23" s="24" t="s">
        <v>33</v>
      </c>
      <c r="D23" s="25" t="s">
        <v>34</v>
      </c>
      <c r="E23" s="25" t="s">
        <v>35</v>
      </c>
      <c r="F23" s="26" t="s">
        <v>67</v>
      </c>
      <c r="G23" s="23" t="s">
        <v>44</v>
      </c>
      <c r="H23" s="27">
        <v>44713</v>
      </c>
      <c r="I23" s="28">
        <v>44896</v>
      </c>
      <c r="J23" s="29">
        <v>35000</v>
      </c>
      <c r="K23" s="30">
        <v>0</v>
      </c>
      <c r="L23" s="30">
        <v>25</v>
      </c>
      <c r="M23" s="30">
        <f t="shared" si="0"/>
        <v>1004.5</v>
      </c>
      <c r="N23" s="30">
        <f>+J23*7.1%</f>
        <v>2485</v>
      </c>
      <c r="O23" s="30">
        <f t="shared" si="1"/>
        <v>420</v>
      </c>
      <c r="P23" s="30">
        <f t="shared" si="2"/>
        <v>1064</v>
      </c>
      <c r="Q23" s="30">
        <f t="shared" ref="Q23:Q25" si="7">ROUNDUP(J23*7.09%,2)</f>
        <v>2481.5</v>
      </c>
      <c r="R23" s="30">
        <v>1587.38</v>
      </c>
      <c r="S23" s="30">
        <f t="shared" si="3"/>
        <v>9067.380000000001</v>
      </c>
      <c r="T23" s="30">
        <f t="shared" si="4"/>
        <v>3680.88</v>
      </c>
      <c r="U23" s="30">
        <f t="shared" si="5"/>
        <v>5386.5</v>
      </c>
      <c r="V23" s="31">
        <f t="shared" si="6"/>
        <v>31319.119999999999</v>
      </c>
      <c r="W23" s="44">
        <v>112</v>
      </c>
    </row>
    <row r="24" spans="2:23" s="34" customFormat="1" ht="61" customHeight="1" thickBot="1" x14ac:dyDescent="0.6">
      <c r="B24" s="23" t="s">
        <v>97</v>
      </c>
      <c r="C24" s="24" t="s">
        <v>38</v>
      </c>
      <c r="D24" s="25" t="s">
        <v>39</v>
      </c>
      <c r="E24" s="25" t="s">
        <v>40</v>
      </c>
      <c r="F24" s="26" t="s">
        <v>66</v>
      </c>
      <c r="G24" s="23" t="s">
        <v>44</v>
      </c>
      <c r="H24" s="27">
        <v>44743</v>
      </c>
      <c r="I24" s="28">
        <v>44927</v>
      </c>
      <c r="J24" s="29">
        <v>40000</v>
      </c>
      <c r="K24" s="30">
        <v>442.65</v>
      </c>
      <c r="L24" s="30">
        <v>25</v>
      </c>
      <c r="M24" s="30">
        <f t="shared" si="0"/>
        <v>1148</v>
      </c>
      <c r="N24" s="30">
        <f t="shared" ref="N24:N25" si="8">+J24*7.1%</f>
        <v>2839.9999999999995</v>
      </c>
      <c r="O24" s="30">
        <f t="shared" si="1"/>
        <v>480</v>
      </c>
      <c r="P24" s="30">
        <f t="shared" si="2"/>
        <v>1216</v>
      </c>
      <c r="Q24" s="30">
        <f t="shared" si="7"/>
        <v>2836</v>
      </c>
      <c r="R24" s="30">
        <v>0</v>
      </c>
      <c r="S24" s="30">
        <f t="shared" si="3"/>
        <v>8987.65</v>
      </c>
      <c r="T24" s="30">
        <f t="shared" si="4"/>
        <v>2831.65</v>
      </c>
      <c r="U24" s="30">
        <f t="shared" si="5"/>
        <v>6156</v>
      </c>
      <c r="V24" s="31">
        <f t="shared" si="6"/>
        <v>37168.35</v>
      </c>
      <c r="W24" s="23">
        <v>112</v>
      </c>
    </row>
    <row r="25" spans="2:23" s="34" customFormat="1" ht="61" customHeight="1" thickBot="1" x14ac:dyDescent="0.6">
      <c r="B25" s="23" t="s">
        <v>98</v>
      </c>
      <c r="C25" s="24" t="s">
        <v>41</v>
      </c>
      <c r="D25" s="25" t="s">
        <v>42</v>
      </c>
      <c r="E25" s="25" t="s">
        <v>43</v>
      </c>
      <c r="F25" s="26" t="s">
        <v>66</v>
      </c>
      <c r="G25" s="23" t="s">
        <v>44</v>
      </c>
      <c r="H25" s="27">
        <v>44743</v>
      </c>
      <c r="I25" s="28">
        <v>44927</v>
      </c>
      <c r="J25" s="29">
        <v>31500</v>
      </c>
      <c r="K25" s="30">
        <v>0</v>
      </c>
      <c r="L25" s="30">
        <v>25</v>
      </c>
      <c r="M25" s="30">
        <f t="shared" si="0"/>
        <v>904.05</v>
      </c>
      <c r="N25" s="30">
        <f t="shared" si="8"/>
        <v>2236.5</v>
      </c>
      <c r="O25" s="30">
        <f t="shared" si="1"/>
        <v>378</v>
      </c>
      <c r="P25" s="30">
        <f t="shared" si="2"/>
        <v>957.6</v>
      </c>
      <c r="Q25" s="30">
        <f t="shared" si="7"/>
        <v>2233.35</v>
      </c>
      <c r="R25" s="30">
        <v>0</v>
      </c>
      <c r="S25" s="30">
        <f t="shared" si="3"/>
        <v>6734.5</v>
      </c>
      <c r="T25" s="30">
        <f t="shared" si="4"/>
        <v>1886.65</v>
      </c>
      <c r="U25" s="30">
        <f t="shared" si="5"/>
        <v>4847.8500000000004</v>
      </c>
      <c r="V25" s="31">
        <f t="shared" si="6"/>
        <v>29613.35</v>
      </c>
      <c r="W25" s="23">
        <v>112</v>
      </c>
    </row>
    <row r="26" spans="2:23" s="34" customFormat="1" ht="61" customHeight="1" thickBot="1" x14ac:dyDescent="0.6">
      <c r="B26" s="23" t="s">
        <v>45</v>
      </c>
      <c r="C26" s="24" t="s">
        <v>51</v>
      </c>
      <c r="D26" s="34" t="s">
        <v>26</v>
      </c>
      <c r="E26" s="25" t="s">
        <v>52</v>
      </c>
      <c r="F26" s="26" t="s">
        <v>66</v>
      </c>
      <c r="G26" s="23" t="s">
        <v>44</v>
      </c>
      <c r="H26" s="28">
        <v>44774</v>
      </c>
      <c r="I26" s="28">
        <v>44958</v>
      </c>
      <c r="J26" s="29">
        <v>25000</v>
      </c>
      <c r="K26" s="30">
        <v>0</v>
      </c>
      <c r="L26" s="30">
        <v>25</v>
      </c>
      <c r="M26" s="30">
        <f t="shared" ref="M26" si="9">ROUNDUP(J26*2.87%,2)</f>
        <v>717.5</v>
      </c>
      <c r="N26" s="30">
        <f t="shared" ref="N26" si="10">+J26*7.1%</f>
        <v>1774.9999999999998</v>
      </c>
      <c r="O26" s="30">
        <f t="shared" ref="O26" si="11">+J26*1.2%</f>
        <v>300</v>
      </c>
      <c r="P26" s="30">
        <f t="shared" ref="P26:P31" si="12">+J26*3.04%</f>
        <v>760</v>
      </c>
      <c r="Q26" s="30">
        <f t="shared" ref="Q26" si="13">ROUNDUP(J26*7.09%,2)</f>
        <v>1772.5</v>
      </c>
      <c r="R26" s="30">
        <v>0</v>
      </c>
      <c r="S26" s="30">
        <f t="shared" ref="S26" si="14">+K26+L26+M26+N26+O26+P26+Q26+R26</f>
        <v>5350</v>
      </c>
      <c r="T26" s="30">
        <f t="shared" ref="T26" si="15">ROUNDUP(K26+L26+M26+P26+R26,2)</f>
        <v>1502.5</v>
      </c>
      <c r="U26" s="30">
        <f t="shared" si="5"/>
        <v>3847.5</v>
      </c>
      <c r="V26" s="31">
        <f t="shared" ref="V26:V31" si="16">+J26-T26</f>
        <v>23497.5</v>
      </c>
      <c r="W26" s="23">
        <v>112</v>
      </c>
    </row>
    <row r="27" spans="2:23" s="34" customFormat="1" ht="61" customHeight="1" thickBot="1" x14ac:dyDescent="0.6">
      <c r="B27" s="23" t="s">
        <v>46</v>
      </c>
      <c r="C27" s="24" t="s">
        <v>53</v>
      </c>
      <c r="D27" s="25" t="s">
        <v>26</v>
      </c>
      <c r="E27" s="25" t="s">
        <v>52</v>
      </c>
      <c r="F27" s="26" t="s">
        <v>66</v>
      </c>
      <c r="G27" s="23" t="s">
        <v>44</v>
      </c>
      <c r="H27" s="28">
        <v>44774</v>
      </c>
      <c r="I27" s="28">
        <v>44958</v>
      </c>
      <c r="J27" s="29">
        <v>25000</v>
      </c>
      <c r="K27" s="30">
        <v>0</v>
      </c>
      <c r="L27" s="30">
        <v>25</v>
      </c>
      <c r="M27" s="30">
        <f t="shared" ref="M27:M31" si="17">ROUNDUP(J27*2.87%,2)</f>
        <v>717.5</v>
      </c>
      <c r="N27" s="30">
        <f t="shared" ref="N27:N31" si="18">+J27*7.1%</f>
        <v>1774.9999999999998</v>
      </c>
      <c r="O27" s="30">
        <f t="shared" ref="O27:O31" si="19">+J27*1.2%</f>
        <v>300</v>
      </c>
      <c r="P27" s="30">
        <f t="shared" si="12"/>
        <v>760</v>
      </c>
      <c r="Q27" s="30">
        <f t="shared" ref="Q27:Q31" si="20">ROUNDUP(J27*7.09%,2)</f>
        <v>1772.5</v>
      </c>
      <c r="R27" s="30">
        <v>0</v>
      </c>
      <c r="S27" s="30">
        <f t="shared" ref="S27:S31" si="21">+K27+L27+M27+N27+O27+P27+Q27+R27</f>
        <v>5350</v>
      </c>
      <c r="T27" s="30">
        <f t="shared" ref="T27:T31" si="22">ROUNDUP(K27+L27+M27+P27+R27,2)</f>
        <v>1502.5</v>
      </c>
      <c r="U27" s="30">
        <f t="shared" si="5"/>
        <v>3847.5</v>
      </c>
      <c r="V27" s="31">
        <f t="shared" si="16"/>
        <v>23497.5</v>
      </c>
      <c r="W27" s="23">
        <v>112</v>
      </c>
    </row>
    <row r="28" spans="2:23" s="34" customFormat="1" ht="60.75" customHeight="1" thickBot="1" x14ac:dyDescent="0.6">
      <c r="B28" s="23" t="s">
        <v>47</v>
      </c>
      <c r="C28" s="24" t="s">
        <v>54</v>
      </c>
      <c r="D28" s="25" t="s">
        <v>55</v>
      </c>
      <c r="E28" s="25" t="s">
        <v>56</v>
      </c>
      <c r="F28" s="26" t="s">
        <v>66</v>
      </c>
      <c r="G28" s="23" t="s">
        <v>44</v>
      </c>
      <c r="H28" s="28">
        <v>44774</v>
      </c>
      <c r="I28" s="28">
        <v>44958</v>
      </c>
      <c r="J28" s="29">
        <v>35000</v>
      </c>
      <c r="K28" s="30">
        <v>0</v>
      </c>
      <c r="L28" s="30">
        <v>25</v>
      </c>
      <c r="M28" s="30">
        <f t="shared" si="17"/>
        <v>1004.5</v>
      </c>
      <c r="N28" s="30">
        <f t="shared" si="18"/>
        <v>2485</v>
      </c>
      <c r="O28" s="30">
        <f t="shared" si="19"/>
        <v>420</v>
      </c>
      <c r="P28" s="30">
        <f t="shared" si="12"/>
        <v>1064</v>
      </c>
      <c r="Q28" s="30">
        <f t="shared" si="20"/>
        <v>2481.5</v>
      </c>
      <c r="R28" s="30">
        <v>0</v>
      </c>
      <c r="S28" s="30">
        <f t="shared" si="21"/>
        <v>7480</v>
      </c>
      <c r="T28" s="30">
        <f t="shared" si="22"/>
        <v>2093.5</v>
      </c>
      <c r="U28" s="30">
        <f t="shared" si="5"/>
        <v>5386.5</v>
      </c>
      <c r="V28" s="31">
        <f t="shared" si="16"/>
        <v>32906.5</v>
      </c>
      <c r="W28" s="23">
        <v>112</v>
      </c>
    </row>
    <row r="29" spans="2:23" s="34" customFormat="1" ht="61" customHeight="1" thickBot="1" x14ac:dyDescent="0.6">
      <c r="B29" s="23" t="s">
        <v>48</v>
      </c>
      <c r="C29" s="24" t="s">
        <v>57</v>
      </c>
      <c r="D29" s="25" t="s">
        <v>58</v>
      </c>
      <c r="E29" s="25" t="s">
        <v>59</v>
      </c>
      <c r="F29" s="26" t="s">
        <v>66</v>
      </c>
      <c r="G29" s="23" t="s">
        <v>44</v>
      </c>
      <c r="H29" s="28">
        <v>44774</v>
      </c>
      <c r="I29" s="28">
        <v>44958</v>
      </c>
      <c r="J29" s="29">
        <v>26250</v>
      </c>
      <c r="K29" s="30">
        <v>0</v>
      </c>
      <c r="L29" s="30">
        <v>25</v>
      </c>
      <c r="M29" s="30">
        <f t="shared" si="17"/>
        <v>753.38</v>
      </c>
      <c r="N29" s="30">
        <f t="shared" si="18"/>
        <v>1863.7499999999998</v>
      </c>
      <c r="O29" s="30">
        <f t="shared" si="19"/>
        <v>315</v>
      </c>
      <c r="P29" s="30">
        <f t="shared" si="12"/>
        <v>798</v>
      </c>
      <c r="Q29" s="30">
        <f t="shared" si="20"/>
        <v>1861.1299999999999</v>
      </c>
      <c r="R29" s="30">
        <v>0</v>
      </c>
      <c r="S29" s="30">
        <f t="shared" si="21"/>
        <v>5616.2599999999993</v>
      </c>
      <c r="T29" s="30">
        <f t="shared" si="22"/>
        <v>1576.38</v>
      </c>
      <c r="U29" s="30">
        <f t="shared" si="5"/>
        <v>4039.88</v>
      </c>
      <c r="V29" s="31">
        <f t="shared" si="16"/>
        <v>24673.62</v>
      </c>
      <c r="W29" s="23">
        <v>112</v>
      </c>
    </row>
    <row r="30" spans="2:23" s="34" customFormat="1" ht="61" customHeight="1" thickBot="1" x14ac:dyDescent="0.6">
      <c r="B30" s="23" t="s">
        <v>49</v>
      </c>
      <c r="C30" s="24" t="s">
        <v>60</v>
      </c>
      <c r="D30" s="25" t="s">
        <v>26</v>
      </c>
      <c r="E30" s="25" t="s">
        <v>52</v>
      </c>
      <c r="F30" s="26" t="s">
        <v>66</v>
      </c>
      <c r="G30" s="23" t="s">
        <v>44</v>
      </c>
      <c r="H30" s="28">
        <v>44774</v>
      </c>
      <c r="I30" s="28">
        <v>44958</v>
      </c>
      <c r="J30" s="29">
        <v>35000</v>
      </c>
      <c r="K30" s="30">
        <v>0</v>
      </c>
      <c r="L30" s="30">
        <v>25</v>
      </c>
      <c r="M30" s="30">
        <f t="shared" si="17"/>
        <v>1004.5</v>
      </c>
      <c r="N30" s="30">
        <f t="shared" si="18"/>
        <v>2485</v>
      </c>
      <c r="O30" s="30">
        <f t="shared" si="19"/>
        <v>420</v>
      </c>
      <c r="P30" s="30">
        <f t="shared" si="12"/>
        <v>1064</v>
      </c>
      <c r="Q30" s="30">
        <f t="shared" si="20"/>
        <v>2481.5</v>
      </c>
      <c r="R30" s="30">
        <v>0</v>
      </c>
      <c r="S30" s="30">
        <f t="shared" si="21"/>
        <v>7480</v>
      </c>
      <c r="T30" s="30">
        <f t="shared" si="22"/>
        <v>2093.5</v>
      </c>
      <c r="U30" s="30">
        <f t="shared" si="5"/>
        <v>5386.5</v>
      </c>
      <c r="V30" s="31">
        <f t="shared" si="16"/>
        <v>32906.5</v>
      </c>
      <c r="W30" s="23">
        <v>112</v>
      </c>
    </row>
    <row r="31" spans="2:23" s="34" customFormat="1" ht="60.75" customHeight="1" thickBot="1" x14ac:dyDescent="0.6">
      <c r="B31" s="23" t="s">
        <v>50</v>
      </c>
      <c r="C31" s="24" t="s">
        <v>61</v>
      </c>
      <c r="D31" s="25" t="s">
        <v>26</v>
      </c>
      <c r="E31" s="25" t="s">
        <v>52</v>
      </c>
      <c r="F31" s="26" t="s">
        <v>66</v>
      </c>
      <c r="G31" s="23" t="s">
        <v>44</v>
      </c>
      <c r="H31" s="28">
        <v>44774</v>
      </c>
      <c r="I31" s="28">
        <v>44958</v>
      </c>
      <c r="J31" s="29">
        <v>16500</v>
      </c>
      <c r="K31" s="30">
        <v>0</v>
      </c>
      <c r="L31" s="30">
        <v>25</v>
      </c>
      <c r="M31" s="30">
        <f t="shared" si="17"/>
        <v>473.55</v>
      </c>
      <c r="N31" s="30">
        <f t="shared" si="18"/>
        <v>1171.5</v>
      </c>
      <c r="O31" s="30">
        <f t="shared" si="19"/>
        <v>198</v>
      </c>
      <c r="P31" s="30">
        <f t="shared" si="12"/>
        <v>501.6</v>
      </c>
      <c r="Q31" s="30">
        <f t="shared" si="20"/>
        <v>1169.8499999999999</v>
      </c>
      <c r="R31" s="30">
        <v>0</v>
      </c>
      <c r="S31" s="30">
        <f t="shared" si="21"/>
        <v>3539.5</v>
      </c>
      <c r="T31" s="30">
        <f t="shared" si="22"/>
        <v>1000.15</v>
      </c>
      <c r="U31" s="30">
        <f t="shared" si="5"/>
        <v>2539.35</v>
      </c>
      <c r="V31" s="31">
        <f t="shared" si="16"/>
        <v>15499.85</v>
      </c>
      <c r="W31" s="23">
        <v>112</v>
      </c>
    </row>
    <row r="32" spans="2:23" s="34" customFormat="1" ht="61" customHeight="1" thickBot="1" x14ac:dyDescent="0.6">
      <c r="B32" s="23" t="s">
        <v>69</v>
      </c>
      <c r="C32" s="35" t="s">
        <v>70</v>
      </c>
      <c r="D32" s="25" t="s">
        <v>71</v>
      </c>
      <c r="E32" s="25" t="s">
        <v>72</v>
      </c>
      <c r="F32" s="26" t="s">
        <v>67</v>
      </c>
      <c r="G32" s="23" t="s">
        <v>44</v>
      </c>
      <c r="H32" s="27">
        <v>44621</v>
      </c>
      <c r="I32" s="28">
        <v>44805</v>
      </c>
      <c r="J32" s="29">
        <v>40000</v>
      </c>
      <c r="K32" s="30">
        <v>442.65</v>
      </c>
      <c r="L32" s="30">
        <v>25</v>
      </c>
      <c r="M32" s="30">
        <f t="shared" ref="M32:M38" si="23">ROUNDUP(J32*2.87%,2)</f>
        <v>1148</v>
      </c>
      <c r="N32" s="30">
        <f t="shared" ref="N32:N38" si="24">+J32*7.1%</f>
        <v>2839.9999999999995</v>
      </c>
      <c r="O32" s="30">
        <f t="shared" ref="O32:O38" si="25">+J32*1.2%</f>
        <v>480</v>
      </c>
      <c r="P32" s="30">
        <f t="shared" ref="P32:P38" si="26">+J32*3.04%</f>
        <v>1216</v>
      </c>
      <c r="Q32" s="30">
        <f t="shared" ref="Q32:Q38" si="27">ROUNDUP(J32*7.09%,2)</f>
        <v>2836</v>
      </c>
      <c r="R32" s="30">
        <v>0</v>
      </c>
      <c r="S32" s="30">
        <f t="shared" ref="S32:S38" si="28">+K32+L32+M32+N32+O32+P32+Q32+R32</f>
        <v>8987.65</v>
      </c>
      <c r="T32" s="30">
        <f t="shared" ref="T32:T36" si="29">ROUNDUP(K32+L32+M32+P32+R32,2)</f>
        <v>2831.65</v>
      </c>
      <c r="U32" s="30">
        <f t="shared" ref="U32:U36" si="30">+N32+O32+Q32</f>
        <v>6156</v>
      </c>
      <c r="V32" s="31">
        <f t="shared" ref="V32:V36" si="31">+J32-T32</f>
        <v>37168.35</v>
      </c>
      <c r="W32" s="23">
        <v>112</v>
      </c>
    </row>
    <row r="33" spans="1:23" s="34" customFormat="1" ht="61" customHeight="1" thickBot="1" x14ac:dyDescent="0.6">
      <c r="B33" s="23" t="s">
        <v>73</v>
      </c>
      <c r="C33" s="35" t="s">
        <v>74</v>
      </c>
      <c r="D33" s="25" t="s">
        <v>75</v>
      </c>
      <c r="E33" s="25" t="s">
        <v>76</v>
      </c>
      <c r="F33" s="26" t="s">
        <v>66</v>
      </c>
      <c r="G33" s="23" t="s">
        <v>44</v>
      </c>
      <c r="H33" s="27">
        <v>44621</v>
      </c>
      <c r="I33" s="28">
        <v>44805</v>
      </c>
      <c r="J33" s="29">
        <v>30000</v>
      </c>
      <c r="K33" s="30">
        <v>0</v>
      </c>
      <c r="L33" s="30">
        <v>25</v>
      </c>
      <c r="M33" s="30">
        <f t="shared" si="23"/>
        <v>861</v>
      </c>
      <c r="N33" s="30">
        <f>+J33*7.1%</f>
        <v>2130</v>
      </c>
      <c r="O33" s="30">
        <f t="shared" si="25"/>
        <v>360</v>
      </c>
      <c r="P33" s="30">
        <f t="shared" si="26"/>
        <v>912</v>
      </c>
      <c r="Q33" s="30">
        <f t="shared" si="27"/>
        <v>2127</v>
      </c>
      <c r="R33" s="30">
        <v>0</v>
      </c>
      <c r="S33" s="30">
        <f t="shared" si="28"/>
        <v>6415</v>
      </c>
      <c r="T33" s="30">
        <f t="shared" si="29"/>
        <v>1798</v>
      </c>
      <c r="U33" s="30">
        <f t="shared" si="30"/>
        <v>4617</v>
      </c>
      <c r="V33" s="31">
        <f t="shared" si="31"/>
        <v>28202</v>
      </c>
      <c r="W33" s="23">
        <v>112</v>
      </c>
    </row>
    <row r="34" spans="1:23" s="34" customFormat="1" ht="61" customHeight="1" thickBot="1" x14ac:dyDescent="0.6">
      <c r="B34" s="23" t="s">
        <v>77</v>
      </c>
      <c r="C34" s="35" t="s">
        <v>78</v>
      </c>
      <c r="D34" s="25" t="s">
        <v>75</v>
      </c>
      <c r="E34" s="24" t="s">
        <v>79</v>
      </c>
      <c r="F34" s="26" t="s">
        <v>66</v>
      </c>
      <c r="G34" s="23" t="s">
        <v>44</v>
      </c>
      <c r="H34" s="27">
        <v>44621</v>
      </c>
      <c r="I34" s="28">
        <v>44805</v>
      </c>
      <c r="J34" s="29">
        <v>30000</v>
      </c>
      <c r="K34" s="30">
        <v>0</v>
      </c>
      <c r="L34" s="30">
        <v>25</v>
      </c>
      <c r="M34" s="30">
        <f t="shared" si="23"/>
        <v>861</v>
      </c>
      <c r="N34" s="30">
        <f t="shared" si="24"/>
        <v>2130</v>
      </c>
      <c r="O34" s="30">
        <f t="shared" si="25"/>
        <v>360</v>
      </c>
      <c r="P34" s="30">
        <f t="shared" si="26"/>
        <v>912</v>
      </c>
      <c r="Q34" s="30">
        <f t="shared" si="27"/>
        <v>2127</v>
      </c>
      <c r="R34" s="30">
        <v>0</v>
      </c>
      <c r="S34" s="30">
        <f t="shared" si="28"/>
        <v>6415</v>
      </c>
      <c r="T34" s="30">
        <f t="shared" si="29"/>
        <v>1798</v>
      </c>
      <c r="U34" s="30">
        <f t="shared" si="30"/>
        <v>4617</v>
      </c>
      <c r="V34" s="31">
        <f t="shared" si="31"/>
        <v>28202</v>
      </c>
      <c r="W34" s="23">
        <v>112</v>
      </c>
    </row>
    <row r="35" spans="1:23" s="34" customFormat="1" ht="61" customHeight="1" thickBot="1" x14ac:dyDescent="0.6">
      <c r="B35" s="23" t="s">
        <v>80</v>
      </c>
      <c r="C35" s="35" t="s">
        <v>81</v>
      </c>
      <c r="D35" s="25" t="s">
        <v>55</v>
      </c>
      <c r="E35" s="24" t="s">
        <v>56</v>
      </c>
      <c r="F35" s="26" t="s">
        <v>67</v>
      </c>
      <c r="G35" s="23" t="s">
        <v>44</v>
      </c>
      <c r="H35" s="27">
        <v>44621</v>
      </c>
      <c r="I35" s="28">
        <v>44805</v>
      </c>
      <c r="J35" s="29">
        <v>19935.39</v>
      </c>
      <c r="K35" s="30">
        <v>0</v>
      </c>
      <c r="L35" s="30">
        <v>25</v>
      </c>
      <c r="M35" s="30">
        <f t="shared" si="23"/>
        <v>572.15</v>
      </c>
      <c r="N35" s="30">
        <f t="shared" si="24"/>
        <v>1415.4126899999999</v>
      </c>
      <c r="O35" s="30">
        <f t="shared" si="25"/>
        <v>239.22468000000001</v>
      </c>
      <c r="P35" s="30">
        <f t="shared" si="26"/>
        <v>606.03585599999997</v>
      </c>
      <c r="Q35" s="30">
        <f t="shared" si="27"/>
        <v>1413.42</v>
      </c>
      <c r="R35" s="30">
        <v>0</v>
      </c>
      <c r="S35" s="30">
        <f t="shared" si="28"/>
        <v>4271.2432259999996</v>
      </c>
      <c r="T35" s="30">
        <f t="shared" si="29"/>
        <v>1203.19</v>
      </c>
      <c r="U35" s="30">
        <f t="shared" si="30"/>
        <v>3068.05737</v>
      </c>
      <c r="V35" s="31">
        <f t="shared" si="31"/>
        <v>18732.2</v>
      </c>
      <c r="W35" s="23">
        <v>112</v>
      </c>
    </row>
    <row r="36" spans="1:23" s="34" customFormat="1" ht="61" customHeight="1" thickBot="1" x14ac:dyDescent="0.6">
      <c r="B36" s="23" t="s">
        <v>82</v>
      </c>
      <c r="C36" s="35" t="s">
        <v>83</v>
      </c>
      <c r="D36" s="25" t="s">
        <v>55</v>
      </c>
      <c r="E36" s="24" t="s">
        <v>56</v>
      </c>
      <c r="F36" s="26" t="s">
        <v>66</v>
      </c>
      <c r="G36" s="23" t="s">
        <v>44</v>
      </c>
      <c r="H36" s="27">
        <v>44621</v>
      </c>
      <c r="I36" s="28">
        <v>44805</v>
      </c>
      <c r="J36" s="29">
        <v>25000</v>
      </c>
      <c r="K36" s="30">
        <v>0</v>
      </c>
      <c r="L36" s="30">
        <v>25</v>
      </c>
      <c r="M36" s="30">
        <f t="shared" ref="M36" si="32">ROUNDUP(J36*2.87%,2)</f>
        <v>717.5</v>
      </c>
      <c r="N36" s="30">
        <f t="shared" ref="N36" si="33">+J36*7.1%</f>
        <v>1774.9999999999998</v>
      </c>
      <c r="O36" s="30">
        <f t="shared" ref="O36" si="34">+J36*1.2%</f>
        <v>300</v>
      </c>
      <c r="P36" s="30">
        <f t="shared" ref="P36" si="35">+J36*3.04%</f>
        <v>760</v>
      </c>
      <c r="Q36" s="30">
        <f t="shared" ref="Q36" si="36">ROUNDUP(J36*7.09%,2)</f>
        <v>1772.5</v>
      </c>
      <c r="R36" s="30">
        <v>0</v>
      </c>
      <c r="S36" s="30">
        <f t="shared" ref="S36" si="37">+K36+L36+M36+N36+O36+P36+Q36+R36</f>
        <v>5350</v>
      </c>
      <c r="T36" s="30">
        <f t="shared" si="29"/>
        <v>1502.5</v>
      </c>
      <c r="U36" s="30">
        <f t="shared" si="30"/>
        <v>3847.5</v>
      </c>
      <c r="V36" s="31">
        <f t="shared" si="31"/>
        <v>23497.5</v>
      </c>
      <c r="W36" s="23">
        <v>112</v>
      </c>
    </row>
    <row r="37" spans="1:23" s="34" customFormat="1" ht="61" customHeight="1" thickBot="1" x14ac:dyDescent="0.6">
      <c r="B37" s="23" t="s">
        <v>84</v>
      </c>
      <c r="C37" s="35" t="s">
        <v>85</v>
      </c>
      <c r="D37" s="25" t="s">
        <v>109</v>
      </c>
      <c r="E37" s="25" t="s">
        <v>110</v>
      </c>
      <c r="F37" s="26" t="s">
        <v>66</v>
      </c>
      <c r="G37" s="23" t="s">
        <v>44</v>
      </c>
      <c r="H37" s="27">
        <v>44835</v>
      </c>
      <c r="I37" s="28">
        <v>45017</v>
      </c>
      <c r="J37" s="29">
        <v>40000</v>
      </c>
      <c r="K37" s="30">
        <v>442.65</v>
      </c>
      <c r="L37" s="30">
        <v>25</v>
      </c>
      <c r="M37" s="30">
        <f t="shared" si="23"/>
        <v>1148</v>
      </c>
      <c r="N37" s="30">
        <f t="shared" si="24"/>
        <v>2839.9999999999995</v>
      </c>
      <c r="O37" s="30">
        <f t="shared" si="25"/>
        <v>480</v>
      </c>
      <c r="P37" s="30">
        <f t="shared" si="26"/>
        <v>1216</v>
      </c>
      <c r="Q37" s="30">
        <f t="shared" si="27"/>
        <v>2836</v>
      </c>
      <c r="R37" s="30">
        <v>0</v>
      </c>
      <c r="S37" s="30">
        <f t="shared" si="28"/>
        <v>8987.65</v>
      </c>
      <c r="T37" s="30">
        <f t="shared" ref="T37:T38" si="38">ROUNDUP(K37+L37+M37+P37+R37,2)</f>
        <v>2831.65</v>
      </c>
      <c r="U37" s="30">
        <f t="shared" ref="U37:U38" si="39">+N37+O37+Q37</f>
        <v>6156</v>
      </c>
      <c r="V37" s="31">
        <f t="shared" ref="V37:V38" si="40">+J37-T37</f>
        <v>37168.35</v>
      </c>
      <c r="W37" s="23">
        <v>112</v>
      </c>
    </row>
    <row r="38" spans="1:23" s="34" customFormat="1" ht="61" customHeight="1" thickBot="1" x14ac:dyDescent="0.6">
      <c r="B38" s="23" t="s">
        <v>86</v>
      </c>
      <c r="C38" s="24" t="s">
        <v>87</v>
      </c>
      <c r="D38" s="25" t="s">
        <v>26</v>
      </c>
      <c r="E38" s="25" t="s">
        <v>52</v>
      </c>
      <c r="F38" s="26" t="s">
        <v>66</v>
      </c>
      <c r="G38" s="23" t="s">
        <v>44</v>
      </c>
      <c r="H38" s="27">
        <v>44652</v>
      </c>
      <c r="I38" s="28">
        <v>44835</v>
      </c>
      <c r="J38" s="29">
        <v>30000</v>
      </c>
      <c r="K38" s="30">
        <v>0</v>
      </c>
      <c r="L38" s="30">
        <v>25</v>
      </c>
      <c r="M38" s="30">
        <f t="shared" si="23"/>
        <v>861</v>
      </c>
      <c r="N38" s="30">
        <f t="shared" si="24"/>
        <v>2130</v>
      </c>
      <c r="O38" s="30">
        <f t="shared" si="25"/>
        <v>360</v>
      </c>
      <c r="P38" s="30">
        <f t="shared" si="26"/>
        <v>912</v>
      </c>
      <c r="Q38" s="30">
        <f t="shared" si="27"/>
        <v>2127</v>
      </c>
      <c r="R38" s="30">
        <v>0</v>
      </c>
      <c r="S38" s="30">
        <f t="shared" si="28"/>
        <v>6415</v>
      </c>
      <c r="T38" s="30">
        <f t="shared" si="38"/>
        <v>1798</v>
      </c>
      <c r="U38" s="30">
        <f t="shared" si="39"/>
        <v>4617</v>
      </c>
      <c r="V38" s="31">
        <f t="shared" si="40"/>
        <v>28202</v>
      </c>
      <c r="W38" s="23">
        <v>112</v>
      </c>
    </row>
    <row r="39" spans="1:23" s="34" customFormat="1" ht="61" customHeight="1" thickBot="1" x14ac:dyDescent="0.6">
      <c r="B39" s="23" t="s">
        <v>107</v>
      </c>
      <c r="C39" s="24" t="s">
        <v>108</v>
      </c>
      <c r="D39" s="25" t="s">
        <v>26</v>
      </c>
      <c r="E39" s="25" t="s">
        <v>52</v>
      </c>
      <c r="F39" s="26" t="s">
        <v>66</v>
      </c>
      <c r="G39" s="23" t="s">
        <v>44</v>
      </c>
      <c r="H39" s="27">
        <v>44652</v>
      </c>
      <c r="I39" s="28">
        <v>44835</v>
      </c>
      <c r="J39" s="29">
        <v>30000</v>
      </c>
      <c r="K39" s="30">
        <v>0</v>
      </c>
      <c r="L39" s="30">
        <v>25</v>
      </c>
      <c r="M39" s="30">
        <f t="shared" ref="M39" si="41">ROUNDUP(J39*2.87%,2)</f>
        <v>861</v>
      </c>
      <c r="N39" s="30">
        <f t="shared" ref="N39" si="42">+J39*7.1%</f>
        <v>2130</v>
      </c>
      <c r="O39" s="30">
        <f t="shared" ref="O39" si="43">+J39*1.2%</f>
        <v>360</v>
      </c>
      <c r="P39" s="30">
        <f t="shared" ref="P39" si="44">+J39*3.04%</f>
        <v>912</v>
      </c>
      <c r="Q39" s="30">
        <f t="shared" ref="Q39" si="45">ROUNDUP(J39*7.09%,2)</f>
        <v>2127</v>
      </c>
      <c r="R39" s="30">
        <v>0</v>
      </c>
      <c r="S39" s="30">
        <f t="shared" ref="S39" si="46">+K39+L39+M39+N39+O39+P39+Q39+R39</f>
        <v>6415</v>
      </c>
      <c r="T39" s="30">
        <f t="shared" ref="T39" si="47">ROUNDUP(K39+L39+M39+P39+R39,2)</f>
        <v>1798</v>
      </c>
      <c r="U39" s="30">
        <f t="shared" ref="U39" si="48">+N39+O39+Q39</f>
        <v>4617</v>
      </c>
      <c r="V39" s="31">
        <f t="shared" ref="V39" si="49">+J39-T39</f>
        <v>28202</v>
      </c>
      <c r="W39" s="23">
        <v>112</v>
      </c>
    </row>
    <row r="40" spans="1:23" s="34" customFormat="1" ht="61" customHeight="1" thickBot="1" x14ac:dyDescent="0.6">
      <c r="B40" s="23" t="s">
        <v>88</v>
      </c>
      <c r="C40" s="35" t="s">
        <v>89</v>
      </c>
      <c r="D40" s="25" t="s">
        <v>30</v>
      </c>
      <c r="E40" s="25" t="s">
        <v>90</v>
      </c>
      <c r="F40" s="26" t="s">
        <v>67</v>
      </c>
      <c r="G40" s="23" t="s">
        <v>44</v>
      </c>
      <c r="H40" s="27">
        <v>44652</v>
      </c>
      <c r="I40" s="28">
        <v>44835</v>
      </c>
      <c r="J40" s="29">
        <v>30000</v>
      </c>
      <c r="K40" s="30">
        <v>0</v>
      </c>
      <c r="L40" s="30">
        <v>25</v>
      </c>
      <c r="M40" s="30">
        <f t="shared" ref="M40" si="50">ROUNDUP(J40*2.87%,2)</f>
        <v>861</v>
      </c>
      <c r="N40" s="30">
        <f t="shared" ref="N40" si="51">+J40*7.1%</f>
        <v>2130</v>
      </c>
      <c r="O40" s="30">
        <f t="shared" ref="O40" si="52">+J40*1.2%</f>
        <v>360</v>
      </c>
      <c r="P40" s="30">
        <f t="shared" ref="P40" si="53">+J40*3.04%</f>
        <v>912</v>
      </c>
      <c r="Q40" s="30">
        <f t="shared" ref="Q40" si="54">ROUNDUP(J40*7.09%,2)</f>
        <v>2127</v>
      </c>
      <c r="R40" s="30">
        <v>0</v>
      </c>
      <c r="S40" s="30">
        <f t="shared" ref="S40" si="55">+K40+L40+M40+N40+O40+P40+Q40+R40</f>
        <v>6415</v>
      </c>
      <c r="T40" s="30">
        <f t="shared" ref="T40" si="56">ROUNDUP(K40+L40+M40+P40+R40,2)</f>
        <v>1798</v>
      </c>
      <c r="U40" s="30">
        <f t="shared" ref="U40" si="57">+N40+O40+Q40</f>
        <v>4617</v>
      </c>
      <c r="V40" s="31">
        <f t="shared" ref="V40" si="58">+J40-T40</f>
        <v>28202</v>
      </c>
      <c r="W40" s="23">
        <v>112</v>
      </c>
    </row>
    <row r="41" spans="1:23" s="34" customFormat="1" ht="61" customHeight="1" thickBot="1" x14ac:dyDescent="0.6">
      <c r="B41" s="23" t="s">
        <v>91</v>
      </c>
      <c r="C41" s="35" t="s">
        <v>118</v>
      </c>
      <c r="D41" s="25" t="s">
        <v>75</v>
      </c>
      <c r="E41" s="25" t="s">
        <v>92</v>
      </c>
      <c r="F41" s="26" t="s">
        <v>66</v>
      </c>
      <c r="G41" s="23" t="s">
        <v>44</v>
      </c>
      <c r="H41" s="27">
        <v>44713</v>
      </c>
      <c r="I41" s="28">
        <v>44896</v>
      </c>
      <c r="J41" s="29">
        <v>30000</v>
      </c>
      <c r="K41" s="30">
        <v>0</v>
      </c>
      <c r="L41" s="30">
        <v>25</v>
      </c>
      <c r="M41" s="30">
        <f t="shared" ref="M41:M45" si="59">ROUNDUP(J41*2.87%,2)</f>
        <v>861</v>
      </c>
      <c r="N41" s="30">
        <f t="shared" ref="N41:N45" si="60">+J41*7.1%</f>
        <v>2130</v>
      </c>
      <c r="O41" s="30">
        <f t="shared" ref="O41:O45" si="61">+J41*1.2%</f>
        <v>360</v>
      </c>
      <c r="P41" s="30">
        <f t="shared" ref="P41:P45" si="62">+J41*3.04%</f>
        <v>912</v>
      </c>
      <c r="Q41" s="30">
        <f t="shared" ref="Q41:Q45" si="63">ROUNDUP(J41*7.09%,2)</f>
        <v>2127</v>
      </c>
      <c r="R41" s="30">
        <v>0</v>
      </c>
      <c r="S41" s="30">
        <f t="shared" ref="S41:S45" si="64">+K41+L41+M41+N41+O41+P41+Q41+R41</f>
        <v>6415</v>
      </c>
      <c r="T41" s="30">
        <f t="shared" ref="T41:T45" si="65">ROUNDUP(K41+L41+M41+P41+R41,2)</f>
        <v>1798</v>
      </c>
      <c r="U41" s="30">
        <f t="shared" ref="U41:U45" si="66">+N41+O41+Q41</f>
        <v>4617</v>
      </c>
      <c r="V41" s="31">
        <f t="shared" ref="V41:V45" si="67">+J41-T41</f>
        <v>28202</v>
      </c>
      <c r="W41" s="23">
        <v>112</v>
      </c>
    </row>
    <row r="42" spans="1:23" s="34" customFormat="1" ht="61" customHeight="1" thickBot="1" x14ac:dyDescent="0.6">
      <c r="B42" s="23" t="s">
        <v>103</v>
      </c>
      <c r="C42" s="35" t="s">
        <v>99</v>
      </c>
      <c r="D42" s="25" t="s">
        <v>100</v>
      </c>
      <c r="E42" s="25" t="s">
        <v>102</v>
      </c>
      <c r="F42" s="26" t="s">
        <v>101</v>
      </c>
      <c r="G42" s="23" t="s">
        <v>44</v>
      </c>
      <c r="H42" s="27">
        <v>44621</v>
      </c>
      <c r="I42" s="28">
        <v>44805</v>
      </c>
      <c r="J42" s="29">
        <v>45000</v>
      </c>
      <c r="K42" s="30">
        <v>1148.33</v>
      </c>
      <c r="L42" s="30">
        <v>25</v>
      </c>
      <c r="M42" s="30">
        <f t="shared" si="59"/>
        <v>1291.5</v>
      </c>
      <c r="N42" s="30">
        <f t="shared" si="60"/>
        <v>3194.9999999999995</v>
      </c>
      <c r="O42" s="30">
        <f t="shared" si="61"/>
        <v>540</v>
      </c>
      <c r="P42" s="30">
        <f t="shared" si="62"/>
        <v>1368</v>
      </c>
      <c r="Q42" s="30">
        <f t="shared" si="63"/>
        <v>3190.5</v>
      </c>
      <c r="R42" s="30">
        <v>0</v>
      </c>
      <c r="S42" s="30">
        <f t="shared" si="64"/>
        <v>10758.33</v>
      </c>
      <c r="T42" s="30">
        <f t="shared" si="65"/>
        <v>3832.83</v>
      </c>
      <c r="U42" s="30">
        <f t="shared" si="66"/>
        <v>6925.5</v>
      </c>
      <c r="V42" s="31">
        <f t="shared" si="67"/>
        <v>41167.17</v>
      </c>
      <c r="W42" s="23">
        <v>112</v>
      </c>
    </row>
    <row r="43" spans="1:23" s="34" customFormat="1" ht="61" customHeight="1" thickBot="1" x14ac:dyDescent="0.6">
      <c r="B43" s="23" t="s">
        <v>104</v>
      </c>
      <c r="C43" s="35" t="s">
        <v>105</v>
      </c>
      <c r="D43" s="25" t="s">
        <v>26</v>
      </c>
      <c r="E43" s="25" t="s">
        <v>106</v>
      </c>
      <c r="F43" s="26" t="s">
        <v>67</v>
      </c>
      <c r="G43" s="23" t="s">
        <v>44</v>
      </c>
      <c r="H43" s="27">
        <v>44774</v>
      </c>
      <c r="I43" s="28">
        <v>44958</v>
      </c>
      <c r="J43" s="29">
        <v>30000</v>
      </c>
      <c r="K43" s="30">
        <v>0</v>
      </c>
      <c r="L43" s="30">
        <v>25</v>
      </c>
      <c r="M43" s="30">
        <f t="shared" si="59"/>
        <v>861</v>
      </c>
      <c r="N43" s="30">
        <f t="shared" si="60"/>
        <v>2130</v>
      </c>
      <c r="O43" s="30">
        <f t="shared" si="61"/>
        <v>360</v>
      </c>
      <c r="P43" s="30">
        <f t="shared" si="62"/>
        <v>912</v>
      </c>
      <c r="Q43" s="30">
        <f t="shared" si="63"/>
        <v>2127</v>
      </c>
      <c r="R43" s="30">
        <v>0</v>
      </c>
      <c r="S43" s="30">
        <f t="shared" si="64"/>
        <v>6415</v>
      </c>
      <c r="T43" s="30">
        <f t="shared" si="65"/>
        <v>1798</v>
      </c>
      <c r="U43" s="30">
        <f t="shared" si="66"/>
        <v>4617</v>
      </c>
      <c r="V43" s="31">
        <f t="shared" si="67"/>
        <v>28202</v>
      </c>
      <c r="W43" s="23">
        <v>112</v>
      </c>
    </row>
    <row r="44" spans="1:23" s="34" customFormat="1" ht="60.75" customHeight="1" thickBot="1" x14ac:dyDescent="0.6">
      <c r="B44" s="23" t="s">
        <v>114</v>
      </c>
      <c r="C44" s="35" t="s">
        <v>115</v>
      </c>
      <c r="D44" s="25" t="s">
        <v>117</v>
      </c>
      <c r="E44" s="25" t="s">
        <v>116</v>
      </c>
      <c r="F44" s="26" t="s">
        <v>101</v>
      </c>
      <c r="G44" s="23" t="s">
        <v>44</v>
      </c>
      <c r="H44" s="27">
        <v>44927</v>
      </c>
      <c r="I44" s="28">
        <v>45078</v>
      </c>
      <c r="J44" s="29">
        <v>30000</v>
      </c>
      <c r="K44" s="30">
        <v>0</v>
      </c>
      <c r="L44" s="30">
        <v>25</v>
      </c>
      <c r="M44" s="30">
        <f t="shared" si="59"/>
        <v>861</v>
      </c>
      <c r="N44" s="30">
        <f t="shared" si="60"/>
        <v>2130</v>
      </c>
      <c r="O44" s="30">
        <f t="shared" si="61"/>
        <v>360</v>
      </c>
      <c r="P44" s="30">
        <f t="shared" si="62"/>
        <v>912</v>
      </c>
      <c r="Q44" s="30">
        <f t="shared" si="63"/>
        <v>2127</v>
      </c>
      <c r="R44" s="30">
        <v>0</v>
      </c>
      <c r="S44" s="30">
        <f t="shared" si="64"/>
        <v>6415</v>
      </c>
      <c r="T44" s="30">
        <f t="shared" si="65"/>
        <v>1798</v>
      </c>
      <c r="U44" s="30">
        <f t="shared" si="66"/>
        <v>4617</v>
      </c>
      <c r="V44" s="31">
        <f t="shared" si="67"/>
        <v>28202</v>
      </c>
      <c r="W44" s="47">
        <v>112</v>
      </c>
    </row>
    <row r="45" spans="1:23" s="34" customFormat="1" ht="61" customHeight="1" thickBot="1" x14ac:dyDescent="0.6">
      <c r="B45" s="23" t="s">
        <v>124</v>
      </c>
      <c r="C45" s="49" t="s">
        <v>125</v>
      </c>
      <c r="D45" s="25" t="s">
        <v>55</v>
      </c>
      <c r="E45" s="25" t="s">
        <v>56</v>
      </c>
      <c r="F45" s="26" t="s">
        <v>101</v>
      </c>
      <c r="G45" s="23" t="s">
        <v>44</v>
      </c>
      <c r="H45" s="27">
        <v>44927</v>
      </c>
      <c r="I45" s="28">
        <v>45078</v>
      </c>
      <c r="J45" s="29">
        <v>25000</v>
      </c>
      <c r="K45" s="30">
        <v>0</v>
      </c>
      <c r="L45" s="30">
        <v>25</v>
      </c>
      <c r="M45" s="30">
        <f t="shared" si="59"/>
        <v>717.5</v>
      </c>
      <c r="N45" s="30">
        <f t="shared" si="60"/>
        <v>1774.9999999999998</v>
      </c>
      <c r="O45" s="30">
        <f t="shared" si="61"/>
        <v>300</v>
      </c>
      <c r="P45" s="30">
        <f t="shared" si="62"/>
        <v>760</v>
      </c>
      <c r="Q45" s="30">
        <f t="shared" si="63"/>
        <v>1772.5</v>
      </c>
      <c r="R45" s="30">
        <v>0</v>
      </c>
      <c r="S45" s="30">
        <f t="shared" si="64"/>
        <v>5350</v>
      </c>
      <c r="T45" s="30">
        <f t="shared" si="65"/>
        <v>1502.5</v>
      </c>
      <c r="U45" s="30">
        <f t="shared" si="66"/>
        <v>3847.5</v>
      </c>
      <c r="V45" s="48">
        <f t="shared" si="67"/>
        <v>23497.5</v>
      </c>
      <c r="W45" s="50">
        <v>112</v>
      </c>
    </row>
    <row r="46" spans="1:23" s="17" customFormat="1" ht="55" customHeight="1" thickBot="1" x14ac:dyDescent="0.6">
      <c r="B46" s="95" t="s">
        <v>36</v>
      </c>
      <c r="C46" s="96"/>
      <c r="D46" s="96"/>
      <c r="E46" s="96"/>
      <c r="F46" s="96"/>
      <c r="G46" s="96"/>
      <c r="H46" s="96"/>
      <c r="I46" s="97"/>
      <c r="J46" s="56">
        <f>SUM(J20:J45)</f>
        <v>914185.39</v>
      </c>
      <c r="K46" s="36">
        <f>SUM(K20:K45)</f>
        <v>21585.810000000005</v>
      </c>
      <c r="L46" s="36">
        <f>SUM(L20:L45)</f>
        <v>650</v>
      </c>
      <c r="M46" s="37">
        <f>SUM(M20:M45)</f>
        <v>26237.129999999997</v>
      </c>
      <c r="N46" s="37">
        <f t="shared" ref="N46:T46" si="68">SUM(N20:N45)</f>
        <v>64907.162689999997</v>
      </c>
      <c r="O46" s="37">
        <f t="shared" si="68"/>
        <v>10605.624680000001</v>
      </c>
      <c r="P46" s="37">
        <f t="shared" si="68"/>
        <v>27791.235855999999</v>
      </c>
      <c r="Q46" s="37">
        <f t="shared" si="68"/>
        <v>64815.749999999993</v>
      </c>
      <c r="R46" s="37">
        <f>SUM(R20:R45)</f>
        <v>3174.76</v>
      </c>
      <c r="S46" s="37">
        <f t="shared" si="68"/>
        <v>219767.47322599997</v>
      </c>
      <c r="T46" s="37">
        <f t="shared" si="68"/>
        <v>79438.940000000017</v>
      </c>
      <c r="U46" s="45">
        <f>SUM(U20:U45)</f>
        <v>140328.53736999998</v>
      </c>
      <c r="V46" s="45">
        <f>SUM(V20:V45)</f>
        <v>834746.45</v>
      </c>
      <c r="W46" s="46"/>
    </row>
    <row r="47" spans="1:23" s="38" customFormat="1" ht="30" x14ac:dyDescent="0.55000000000000004">
      <c r="A47" s="16"/>
      <c r="B47" s="39" t="s">
        <v>126</v>
      </c>
      <c r="C47" s="40"/>
      <c r="D47" s="40"/>
      <c r="E47" s="40"/>
      <c r="F47" s="40"/>
      <c r="G47" s="40"/>
      <c r="H47" s="40"/>
      <c r="I47" s="40"/>
      <c r="J47" s="52"/>
      <c r="K47" s="41"/>
      <c r="L47" s="41"/>
      <c r="M47" s="41"/>
      <c r="N47" s="41"/>
      <c r="O47" s="42"/>
      <c r="P47" s="41"/>
      <c r="Q47" s="40"/>
      <c r="R47" s="40"/>
      <c r="S47" s="41"/>
      <c r="T47" s="41"/>
      <c r="U47" s="41"/>
      <c r="V47" s="41"/>
      <c r="W47" s="41"/>
    </row>
    <row r="48" spans="1:23" ht="16.5" x14ac:dyDescent="0.25">
      <c r="A48" s="57"/>
      <c r="B48" s="57"/>
      <c r="C48" s="57"/>
      <c r="D48" s="58"/>
      <c r="E48" s="58"/>
      <c r="F48" s="58"/>
      <c r="G48" s="59"/>
      <c r="H48" s="60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61"/>
      <c r="T48" s="61"/>
    </row>
    <row r="49" spans="1:23" s="17" customFormat="1" ht="30" x14ac:dyDescent="0.55000000000000004">
      <c r="A49" s="40" t="s">
        <v>37</v>
      </c>
      <c r="B49" s="62"/>
      <c r="C49" s="63"/>
      <c r="D49" s="64"/>
      <c r="E49" s="64"/>
      <c r="F49" s="64"/>
      <c r="G49" s="39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5"/>
      <c r="T49" s="54"/>
      <c r="U49" s="16"/>
      <c r="V49" s="16"/>
      <c r="W49" s="16"/>
    </row>
    <row r="50" spans="1:23" s="17" customFormat="1" ht="29.5" x14ac:dyDescent="0.55000000000000004">
      <c r="A50" s="39" t="s">
        <v>119</v>
      </c>
      <c r="B50" s="62"/>
      <c r="C50" s="63"/>
      <c r="D50" s="64"/>
      <c r="E50" s="64"/>
      <c r="F50" s="64"/>
      <c r="G50" s="39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65"/>
      <c r="T50" s="54"/>
      <c r="U50" s="16"/>
      <c r="V50" s="16"/>
      <c r="W50" s="16"/>
    </row>
    <row r="51" spans="1:23" s="17" customFormat="1" ht="29.5" x14ac:dyDescent="0.55000000000000004">
      <c r="A51" s="39" t="s">
        <v>120</v>
      </c>
      <c r="B51" s="62"/>
      <c r="C51" s="63"/>
      <c r="D51" s="64"/>
      <c r="E51" s="64"/>
      <c r="F51" s="64"/>
      <c r="G51" s="39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65"/>
      <c r="T51" s="54"/>
      <c r="U51" s="16"/>
      <c r="V51" s="16"/>
      <c r="W51" s="16"/>
    </row>
    <row r="52" spans="1:23" s="17" customFormat="1" ht="29.5" x14ac:dyDescent="0.55000000000000004">
      <c r="A52" s="39" t="s">
        <v>121</v>
      </c>
      <c r="B52" s="62"/>
      <c r="C52" s="63"/>
      <c r="D52" s="64"/>
      <c r="E52" s="64"/>
      <c r="F52" s="64"/>
      <c r="G52" s="39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5"/>
      <c r="T52" s="54"/>
      <c r="U52" s="16"/>
      <c r="V52" s="16"/>
      <c r="W52" s="16"/>
    </row>
    <row r="53" spans="1:23" s="17" customFormat="1" ht="29.5" x14ac:dyDescent="0.55000000000000004">
      <c r="A53" s="39" t="s">
        <v>122</v>
      </c>
      <c r="B53" s="62"/>
      <c r="C53" s="63"/>
      <c r="D53" s="64"/>
      <c r="E53" s="64"/>
      <c r="F53" s="64"/>
      <c r="G53" s="39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65"/>
      <c r="T53" s="54"/>
      <c r="U53" s="16"/>
      <c r="V53" s="16"/>
      <c r="W53" s="16"/>
    </row>
    <row r="54" spans="1:23" s="17" customFormat="1" ht="29.5" x14ac:dyDescent="0.55000000000000004">
      <c r="A54" s="66" t="s">
        <v>123</v>
      </c>
      <c r="B54" s="66"/>
      <c r="C54" s="67"/>
      <c r="D54" s="64"/>
      <c r="E54" s="64"/>
      <c r="F54" s="64"/>
      <c r="G54" s="39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65"/>
      <c r="T54" s="54"/>
      <c r="U54" s="16"/>
      <c r="V54" s="16"/>
      <c r="W54" s="16"/>
    </row>
    <row r="55" spans="1:23" ht="16.5" x14ac:dyDescent="0.25">
      <c r="A55" s="57"/>
      <c r="B55" s="57"/>
      <c r="C55" s="57"/>
      <c r="D55" s="58"/>
      <c r="E55" s="58"/>
      <c r="F55" s="58"/>
      <c r="G55" s="59"/>
      <c r="H55" s="60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61"/>
      <c r="T55" s="61"/>
    </row>
    <row r="56" spans="1:23" ht="16.5" x14ac:dyDescent="0.25">
      <c r="A56" s="1"/>
      <c r="B56" s="57"/>
      <c r="C56" s="57"/>
      <c r="D56" s="58"/>
      <c r="E56" s="58"/>
      <c r="F56" s="58"/>
      <c r="G56" s="59"/>
      <c r="H56" s="60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61"/>
      <c r="T56" s="61"/>
    </row>
    <row r="57" spans="1:23" ht="16.5" x14ac:dyDescent="0.25">
      <c r="A57" s="57"/>
      <c r="B57" s="57"/>
      <c r="C57" s="57"/>
      <c r="D57" s="58"/>
      <c r="E57" s="58"/>
      <c r="F57" s="58"/>
      <c r="G57" s="59"/>
      <c r="H57" s="60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61"/>
      <c r="T57" s="61"/>
    </row>
    <row r="58" spans="1:23" ht="30" customHeight="1" x14ac:dyDescent="0.25">
      <c r="A58" s="94" t="s">
        <v>111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ht="30" customHeight="1" x14ac:dyDescent="0.25">
      <c r="A59" s="88" t="s">
        <v>112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9"/>
      <c r="O59" s="88"/>
      <c r="P59" s="88"/>
      <c r="Q59" s="90"/>
      <c r="R59" s="88"/>
      <c r="S59" s="88"/>
      <c r="T59" s="88"/>
      <c r="U59" s="88"/>
      <c r="V59" s="88"/>
      <c r="W59" s="88"/>
    </row>
    <row r="60" spans="1:23" ht="30" customHeight="1" x14ac:dyDescent="0.25">
      <c r="A60" s="88" t="s">
        <v>113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9"/>
      <c r="O60" s="88"/>
      <c r="P60" s="88"/>
      <c r="Q60" s="90"/>
      <c r="R60" s="88"/>
      <c r="S60" s="88"/>
      <c r="T60" s="88"/>
      <c r="U60" s="88"/>
      <c r="V60" s="88"/>
      <c r="W60" s="88"/>
    </row>
    <row r="61" spans="1:23" ht="28" x14ac:dyDescent="0.55000000000000004">
      <c r="A61" s="7"/>
      <c r="B61" s="8"/>
      <c r="C61" s="9"/>
      <c r="D61" s="10"/>
      <c r="E61" s="10"/>
      <c r="F61" s="10"/>
      <c r="G61" s="11"/>
      <c r="H61" s="12"/>
      <c r="I61" s="12"/>
      <c r="J61" s="55"/>
      <c r="K61" s="12"/>
      <c r="L61" s="12"/>
      <c r="M61" s="12"/>
      <c r="N61" s="55"/>
      <c r="O61" s="3"/>
      <c r="P61" s="12"/>
      <c r="Q61" s="55"/>
      <c r="R61" s="12"/>
      <c r="S61" s="13"/>
      <c r="T61" s="14"/>
      <c r="U61" s="15"/>
      <c r="V61" s="15"/>
      <c r="W61" s="15"/>
    </row>
    <row r="62" spans="1:23" s="2" customFormat="1" ht="28" x14ac:dyDescent="0.6"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2"/>
      <c r="O62" s="91"/>
      <c r="P62" s="91"/>
      <c r="Q62" s="93"/>
      <c r="R62" s="91"/>
      <c r="S62" s="91"/>
      <c r="T62" s="91"/>
      <c r="U62" s="91"/>
      <c r="V62" s="91"/>
      <c r="W62" s="91"/>
    </row>
    <row r="63" spans="1:23" s="2" customFormat="1" ht="27.5" x14ac:dyDescent="0.55000000000000004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6"/>
      <c r="O63" s="85"/>
      <c r="P63" s="85"/>
      <c r="Q63" s="87"/>
      <c r="R63" s="85"/>
      <c r="S63" s="85"/>
      <c r="T63" s="85"/>
      <c r="U63" s="85"/>
      <c r="V63" s="85"/>
      <c r="W63" s="85"/>
    </row>
    <row r="64" spans="1:23" s="2" customFormat="1" ht="27.5" x14ac:dyDescent="0.55000000000000004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85"/>
      <c r="P64" s="85"/>
      <c r="Q64" s="87"/>
      <c r="R64" s="85"/>
      <c r="S64" s="85"/>
      <c r="T64" s="85"/>
      <c r="U64" s="85"/>
      <c r="V64" s="85"/>
      <c r="W64" s="85"/>
    </row>
    <row r="65" spans="2:23" s="2" customFormat="1" ht="27.5" x14ac:dyDescent="0.55000000000000004">
      <c r="B65" s="4"/>
      <c r="H65" s="4"/>
      <c r="I65" s="4"/>
      <c r="J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2:23" s="5" customFormat="1" x14ac:dyDescent="0.25">
      <c r="B66" s="1"/>
      <c r="H66" s="1"/>
      <c r="I66" s="1"/>
      <c r="J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5" customFormat="1" x14ac:dyDescent="0.25">
      <c r="B67" s="1"/>
      <c r="H67" s="1"/>
      <c r="I67" s="1"/>
      <c r="J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5" customFormat="1" x14ac:dyDescent="0.25">
      <c r="B68" s="1"/>
      <c r="H68" s="1"/>
      <c r="I68" s="1"/>
      <c r="J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5">
      <c r="B69" s="1"/>
      <c r="H69" s="1"/>
      <c r="I69" s="1"/>
      <c r="J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5">
      <c r="B70" s="1"/>
      <c r="H70" s="1"/>
      <c r="I70" s="1"/>
      <c r="J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5">
      <c r="B71" s="1"/>
      <c r="H71" s="1"/>
      <c r="I71" s="1"/>
      <c r="J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5">
      <c r="B72" s="1"/>
      <c r="H72" s="1"/>
      <c r="I72" s="1"/>
      <c r="J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5">
      <c r="B73" s="1"/>
      <c r="H73" s="1"/>
      <c r="I73" s="1"/>
      <c r="J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5">
      <c r="B74" s="1"/>
      <c r="H74" s="1"/>
      <c r="I74" s="1"/>
      <c r="J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5">
      <c r="B75" s="1"/>
      <c r="H75" s="1"/>
      <c r="I75" s="1"/>
      <c r="J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5">
      <c r="B76" s="1"/>
      <c r="H76" s="1"/>
      <c r="I76" s="1"/>
      <c r="J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5">
      <c r="B77" s="1"/>
      <c r="H77" s="1"/>
      <c r="I77" s="1"/>
      <c r="J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5">
      <c r="B78" s="1"/>
      <c r="H78" s="1"/>
      <c r="I78" s="1"/>
      <c r="J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5">
      <c r="B79" s="1"/>
      <c r="H79" s="1"/>
      <c r="I79" s="1"/>
      <c r="J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5">
      <c r="B80" s="1"/>
      <c r="H80" s="1"/>
      <c r="I80" s="1"/>
      <c r="J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</sheetData>
  <mergeCells count="32">
    <mergeCell ref="B63:W63"/>
    <mergeCell ref="B64:W64"/>
    <mergeCell ref="U18:U19"/>
    <mergeCell ref="T17:U17"/>
    <mergeCell ref="A59:W59"/>
    <mergeCell ref="A60:W60"/>
    <mergeCell ref="B62:W62"/>
    <mergeCell ref="O18:O19"/>
    <mergeCell ref="P18:Q18"/>
    <mergeCell ref="R18:R19"/>
    <mergeCell ref="S18:S19"/>
    <mergeCell ref="T18:T19"/>
    <mergeCell ref="D17:D19"/>
    <mergeCell ref="A58:W58"/>
    <mergeCell ref="B46:I46"/>
    <mergeCell ref="B17:B19"/>
    <mergeCell ref="J11:P11"/>
    <mergeCell ref="J12:P12"/>
    <mergeCell ref="J13:P13"/>
    <mergeCell ref="B14:W14"/>
    <mergeCell ref="B15:W15"/>
    <mergeCell ref="C17:C19"/>
    <mergeCell ref="H17:I18"/>
    <mergeCell ref="J17:J19"/>
    <mergeCell ref="K17:K19"/>
    <mergeCell ref="G17:G19"/>
    <mergeCell ref="E17:E19"/>
    <mergeCell ref="V17:V19"/>
    <mergeCell ref="W17:W19"/>
    <mergeCell ref="M18:N18"/>
    <mergeCell ref="L17:L19"/>
    <mergeCell ref="M17:S17"/>
  </mergeCells>
  <conditionalFormatting sqref="B61">
    <cfRule type="duplicateValues" dxfId="2" priority="2"/>
  </conditionalFormatting>
  <conditionalFormatting sqref="B61">
    <cfRule type="duplicateValues" dxfId="1" priority="3"/>
  </conditionalFormatting>
  <conditionalFormatting sqref="B49:B54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DE RECURSOS HUMANOS</cp:lastModifiedBy>
  <cp:lastPrinted>2023-12-04T00:38:07Z</cp:lastPrinted>
  <dcterms:created xsi:type="dcterms:W3CDTF">2021-08-09T14:23:49Z</dcterms:created>
  <dcterms:modified xsi:type="dcterms:W3CDTF">2023-12-04T07:13:58Z</dcterms:modified>
</cp:coreProperties>
</file>